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aine Area 28 Budget Report" sheetId="1" r:id="rId1"/>
  </sheets>
  <definedNames>
    <definedName name="Excel_BuiltIn_Print_Titles_1">'Maine Area 28 Budget Report'!$B$1:$IV$3</definedName>
    <definedName name="_xlnm.Print_Area" localSheetId="0">'Maine Area 28 Budget Report'!$A$1:$X$72</definedName>
    <definedName name="_xlnm.Print_Titles" localSheetId="0">'Maine Area 28 Budget Report'!$1:$3</definedName>
  </definedNames>
  <calcPr fullCalcOnLoad="1"/>
</workbook>
</file>

<file path=xl/sharedStrings.xml><?xml version="1.0" encoding="utf-8"?>
<sst xmlns="http://schemas.openxmlformats.org/spreadsheetml/2006/main" count="136" uniqueCount="81">
  <si>
    <t xml:space="preserve"> </t>
  </si>
  <si>
    <t>Line</t>
  </si>
  <si>
    <t>2009 Budget</t>
  </si>
  <si>
    <t>2009 Actual</t>
  </si>
  <si>
    <t>2010 Approved</t>
  </si>
  <si>
    <t>2010Actual</t>
  </si>
  <si>
    <t>2011 Approved</t>
  </si>
  <si>
    <t>2011 YTD</t>
  </si>
  <si>
    <t>2012 Approved</t>
  </si>
  <si>
    <t>2012 YTD</t>
  </si>
  <si>
    <t>2013 Approved</t>
  </si>
  <si>
    <t>2013 YTD</t>
  </si>
  <si>
    <t>Item #</t>
  </si>
  <si>
    <t>Maine Area Officers:</t>
  </si>
  <si>
    <t>Expenses</t>
  </si>
  <si>
    <t>Budget</t>
  </si>
  <si>
    <t>Delegate</t>
  </si>
  <si>
    <t>Alt. Delegate/Guidelines Chair</t>
  </si>
  <si>
    <t>Area Chair</t>
  </si>
  <si>
    <t>Alt. Chair/Archives Chair</t>
  </si>
  <si>
    <t>Secretary</t>
  </si>
  <si>
    <t>Alt. Secretary</t>
  </si>
  <si>
    <t>Treasurer</t>
  </si>
  <si>
    <t>Alt. Treasure/Finance Chair</t>
  </si>
  <si>
    <t>Registrar</t>
  </si>
  <si>
    <t>Officers Sub-Totals</t>
  </si>
  <si>
    <t>Standing Committees:</t>
  </si>
  <si>
    <t>Al-Non Liaison</t>
  </si>
  <si>
    <t>Archives Committee</t>
  </si>
  <si>
    <t>Archivist</t>
  </si>
  <si>
    <t>Alt. Archivist</t>
  </si>
  <si>
    <t>Boomerang Reporters</t>
  </si>
  <si>
    <t>Boomerang Editor</t>
  </si>
  <si>
    <t>Bridging the Gap</t>
  </si>
  <si>
    <t>Corrections</t>
  </si>
  <si>
    <t>CPC</t>
  </si>
  <si>
    <t>CSO Liaison</t>
  </si>
  <si>
    <t>Grapevine</t>
  </si>
  <si>
    <t>Literature</t>
  </si>
  <si>
    <t>Love &amp; Service</t>
  </si>
  <si>
    <t>Public Information</t>
  </si>
  <si>
    <t>Round-Up Chair</t>
  </si>
  <si>
    <t>Alt. Round-Up Chair</t>
  </si>
  <si>
    <t>Special Needs</t>
  </si>
  <si>
    <t>Special Needs Co-Chair</t>
  </si>
  <si>
    <t>Treatment</t>
  </si>
  <si>
    <t>Committee Sub Totals:</t>
  </si>
  <si>
    <t>Officers &amp; Comm. Totals</t>
  </si>
  <si>
    <t>Revolving Accounts, Seed Money</t>
  </si>
  <si>
    <t>Ad Hoc Committee</t>
  </si>
  <si>
    <t>Alt. Sec./ Printing &amp; Postage</t>
  </si>
  <si>
    <t>Archives Display at CSO</t>
  </si>
  <si>
    <t>Archives Rent to CSO</t>
  </si>
  <si>
    <t>Area Comm. Meetings Hall Rental</t>
  </si>
  <si>
    <t>Area Meeting Opener-Coffee Supplies</t>
  </si>
  <si>
    <t>Boomerang Printing/Postage</t>
  </si>
  <si>
    <t>Delegate ( Conference)</t>
  </si>
  <si>
    <t>Fall Assembly</t>
  </si>
  <si>
    <t>Grapevine-Lit. Purchases</t>
  </si>
  <si>
    <t>Guidelines (Workbook Printing)</t>
  </si>
  <si>
    <t>Literature-Literature Purchases</t>
  </si>
  <si>
    <t>Love &amp; Service Days  4 Per Year</t>
  </si>
  <si>
    <t>Post Conference Forum</t>
  </si>
  <si>
    <t xml:space="preserve">Round-Up </t>
  </si>
  <si>
    <t>Round-Up (Sign Language)</t>
  </si>
  <si>
    <t>Spring Assembly</t>
  </si>
  <si>
    <t>Struggling District</t>
  </si>
  <si>
    <t>Revolving Accounts Sub-Total</t>
  </si>
  <si>
    <t>Other Expenses:</t>
  </si>
  <si>
    <t>Area Insurance</t>
  </si>
  <si>
    <t>Bank Charges</t>
  </si>
  <si>
    <t>Coffee Pots for Area Meetings</t>
  </si>
  <si>
    <t>Laptops-Maint.Antivirus Program</t>
  </si>
  <si>
    <t>Meal Tickets for Spring Assembly</t>
  </si>
  <si>
    <t>Meal Tickets for Fall Assembly</t>
  </si>
  <si>
    <t>Photo Copier-Printer</t>
  </si>
  <si>
    <t>Special Needs Equipment</t>
  </si>
  <si>
    <t>UPS Box Rental</t>
  </si>
  <si>
    <t>Other Expenses Sub-Total:</t>
  </si>
  <si>
    <t>Overall Totals:</t>
  </si>
  <si>
    <t>*Special Needs Co-Chair is getting a budget of $400 ($200 from Chair &amp; $200 from Co-Chair's budget) per Ray A--Chair on 2/5/12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</si>
</sst>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"/>
    <numFmt numFmtId="165" formatCode="\$#,##0.00\ ;&quot;($&quot;#,##0.00\)"/>
    <numFmt numFmtId="166" formatCode="mmmm\ d&quot;, &quot;yyyy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 horizontal="center"/>
      <protection locked="0"/>
    </xf>
    <xf numFmtId="164" fontId="19" fillId="0" borderId="0" xfId="0" applyNumberFormat="1" applyFont="1" applyFill="1" applyBorder="1" applyAlignment="1" applyProtection="1">
      <alignment horizontal="center"/>
      <protection locked="0"/>
    </xf>
    <xf numFmtId="164" fontId="18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165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/>
    </xf>
    <xf numFmtId="165" fontId="18" fillId="0" borderId="10" xfId="0" applyNumberFormat="1" applyFont="1" applyFill="1" applyBorder="1" applyAlignment="1" applyProtection="1">
      <alignment horizontal="center"/>
      <protection locked="0"/>
    </xf>
    <xf numFmtId="164" fontId="18" fillId="0" borderId="10" xfId="0" applyNumberFormat="1" applyFont="1" applyFill="1" applyBorder="1" applyAlignment="1" applyProtection="1">
      <alignment horizontal="center"/>
      <protection locked="0"/>
    </xf>
    <xf numFmtId="166" fontId="18" fillId="0" borderId="0" xfId="0" applyNumberFormat="1" applyFont="1" applyFill="1" applyBorder="1" applyAlignment="1" applyProtection="1">
      <alignment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2"/>
  <sheetViews>
    <sheetView tabSelected="1" zoomScalePageLayoutView="0" workbookViewId="0" topLeftCell="A25">
      <pane xSplit="3" topLeftCell="D1" activePane="topRight" state="frozen"/>
      <selection pane="topLeft" activeCell="A1" sqref="A1"/>
      <selection pane="topRight" activeCell="X52" sqref="X52"/>
    </sheetView>
  </sheetViews>
  <sheetFormatPr defaultColWidth="8.00390625" defaultRowHeight="12.75"/>
  <cols>
    <col min="1" max="1" width="7.57421875" style="1" customWidth="1"/>
    <col min="2" max="2" width="10.421875" style="2" customWidth="1"/>
    <col min="3" max="3" width="10.28125" style="2" customWidth="1"/>
    <col min="4" max="4" width="6.7109375" style="2" customWidth="1"/>
    <col min="5" max="5" width="2.140625" style="2" customWidth="1"/>
    <col min="6" max="6" width="0" style="3" hidden="1" customWidth="1"/>
    <col min="7" max="7" width="0" style="2" hidden="1" customWidth="1"/>
    <col min="8" max="8" width="0" style="3" hidden="1" customWidth="1"/>
    <col min="9" max="9" width="0" style="2" hidden="1" customWidth="1"/>
    <col min="10" max="10" width="0" style="3" hidden="1" customWidth="1"/>
    <col min="11" max="11" width="0" style="2" hidden="1" customWidth="1"/>
    <col min="12" max="12" width="0" style="3" hidden="1" customWidth="1"/>
    <col min="13" max="13" width="0" style="2" hidden="1" customWidth="1"/>
    <col min="14" max="14" width="12.140625" style="3" customWidth="1"/>
    <col min="15" max="15" width="2.140625" style="2" customWidth="1"/>
    <col min="16" max="16" width="11.140625" style="4" customWidth="1"/>
    <col min="17" max="17" width="2.140625" style="2" customWidth="1"/>
    <col min="18" max="18" width="12.8515625" style="4" customWidth="1"/>
    <col min="19" max="19" width="2.421875" style="2" customWidth="1"/>
    <col min="20" max="20" width="11.8515625" style="5" customWidth="1"/>
    <col min="21" max="21" width="2.28125" style="2" customWidth="1"/>
    <col min="22" max="22" width="12.8515625" style="4" customWidth="1"/>
    <col min="23" max="23" width="2.140625" style="2" customWidth="1"/>
    <col min="24" max="24" width="12.00390625" style="4" customWidth="1"/>
    <col min="25" max="16384" width="8.00390625" style="2" customWidth="1"/>
  </cols>
  <sheetData>
    <row r="1" ht="15">
      <c r="B1" s="2" t="s">
        <v>0</v>
      </c>
    </row>
    <row r="3" spans="1:24" ht="15">
      <c r="A3" s="1" t="s">
        <v>1</v>
      </c>
      <c r="F3" s="6" t="s">
        <v>2</v>
      </c>
      <c r="H3" s="6" t="s">
        <v>3</v>
      </c>
      <c r="J3" s="6" t="s">
        <v>4</v>
      </c>
      <c r="L3" s="6" t="s">
        <v>5</v>
      </c>
      <c r="N3" s="6" t="s">
        <v>6</v>
      </c>
      <c r="P3" s="5" t="s">
        <v>7</v>
      </c>
      <c r="R3" s="5" t="s">
        <v>8</v>
      </c>
      <c r="T3" s="5" t="s">
        <v>9</v>
      </c>
      <c r="V3" s="5" t="s">
        <v>10</v>
      </c>
      <c r="X3" s="5" t="s">
        <v>11</v>
      </c>
    </row>
    <row r="4" spans="1:24" ht="15">
      <c r="A4" s="1" t="s">
        <v>12</v>
      </c>
      <c r="B4" s="7" t="s">
        <v>13</v>
      </c>
      <c r="H4" s="6" t="s">
        <v>14</v>
      </c>
      <c r="J4" s="6" t="s">
        <v>15</v>
      </c>
      <c r="L4" s="6" t="s">
        <v>14</v>
      </c>
      <c r="N4" s="6" t="s">
        <v>15</v>
      </c>
      <c r="P4" s="5" t="s">
        <v>14</v>
      </c>
      <c r="R4" s="5" t="s">
        <v>15</v>
      </c>
      <c r="T4" s="5" t="s">
        <v>14</v>
      </c>
      <c r="V4" s="5" t="s">
        <v>15</v>
      </c>
      <c r="X4" s="5" t="s">
        <v>14</v>
      </c>
    </row>
    <row r="5" spans="1:24" ht="15">
      <c r="A5" s="1">
        <v>1</v>
      </c>
      <c r="B5" s="7" t="s">
        <v>16</v>
      </c>
      <c r="F5" s="8">
        <v>3000</v>
      </c>
      <c r="H5" s="8">
        <v>2323.55</v>
      </c>
      <c r="J5" s="8">
        <v>3000</v>
      </c>
      <c r="L5" s="8">
        <v>1547.34</v>
      </c>
      <c r="N5" s="8">
        <v>3000</v>
      </c>
      <c r="P5" s="5">
        <f>1380.28+318.86+481.25</f>
        <v>2180.39</v>
      </c>
      <c r="Q5" s="7"/>
      <c r="R5" s="5">
        <v>3000</v>
      </c>
      <c r="T5" s="5">
        <f>343.73+360.8+326.12+70</f>
        <v>1100.65</v>
      </c>
      <c r="V5" s="5">
        <v>3000</v>
      </c>
      <c r="X5" s="5" t="s">
        <v>0</v>
      </c>
    </row>
    <row r="6" spans="1:24" ht="15">
      <c r="A6" s="1">
        <v>2</v>
      </c>
      <c r="B6" s="7" t="s">
        <v>17</v>
      </c>
      <c r="F6" s="8">
        <v>1800</v>
      </c>
      <c r="H6" s="8">
        <v>764.02</v>
      </c>
      <c r="J6" s="8">
        <v>1800</v>
      </c>
      <c r="L6" s="8">
        <v>232.58</v>
      </c>
      <c r="N6" s="8">
        <v>1800</v>
      </c>
      <c r="P6" s="5">
        <f>351.98+150.38</f>
        <v>502.36</v>
      </c>
      <c r="Q6" s="7"/>
      <c r="R6" s="5">
        <v>1800</v>
      </c>
      <c r="T6" s="5">
        <f>46.5+54+58+398.16+203.64+153+70+204.12+52+70+215.9+208.93</f>
        <v>1734.2500000000002</v>
      </c>
      <c r="V6" s="5">
        <v>1800</v>
      </c>
      <c r="X6" s="5">
        <f>171.9+81.52</f>
        <v>253.42000000000002</v>
      </c>
    </row>
    <row r="7" spans="1:24" ht="15">
      <c r="A7" s="1">
        <v>3</v>
      </c>
      <c r="B7" s="7" t="s">
        <v>18</v>
      </c>
      <c r="F7" s="8">
        <v>1800</v>
      </c>
      <c r="H7" s="8">
        <v>156.37</v>
      </c>
      <c r="J7" s="8">
        <v>1800</v>
      </c>
      <c r="L7" s="8">
        <v>713.27</v>
      </c>
      <c r="N7" s="8">
        <v>1800</v>
      </c>
      <c r="P7" s="5">
        <f>669.27+129.38+44</f>
        <v>842.65</v>
      </c>
      <c r="Q7" s="7"/>
      <c r="R7" s="5">
        <v>1800</v>
      </c>
      <c r="T7" s="5">
        <f>107+20+69.26+59.89+197.95+8.56+78.57+52.5+13.52+18.88+426.77</f>
        <v>1052.9</v>
      </c>
      <c r="V7" s="5">
        <v>1200</v>
      </c>
      <c r="X7" s="5">
        <v>55.46</v>
      </c>
    </row>
    <row r="8" spans="1:24" ht="15">
      <c r="A8" s="1">
        <v>4</v>
      </c>
      <c r="B8" s="7" t="s">
        <v>19</v>
      </c>
      <c r="C8" s="9"/>
      <c r="F8" s="8">
        <v>1000</v>
      </c>
      <c r="H8" s="8">
        <v>254</v>
      </c>
      <c r="J8" s="8">
        <v>1000</v>
      </c>
      <c r="L8" s="8">
        <v>162.91</v>
      </c>
      <c r="N8" s="8">
        <v>1000</v>
      </c>
      <c r="P8" s="5">
        <f>63.85+34+84.53</f>
        <v>182.38</v>
      </c>
      <c r="Q8" s="7"/>
      <c r="R8" s="5">
        <v>1000</v>
      </c>
      <c r="T8" s="5">
        <f>85.54+150</f>
        <v>235.54000000000002</v>
      </c>
      <c r="V8" s="5">
        <v>800</v>
      </c>
      <c r="X8" s="5" t="s">
        <v>0</v>
      </c>
    </row>
    <row r="9" spans="1:24" ht="15">
      <c r="A9" s="1">
        <v>5</v>
      </c>
      <c r="B9" s="7" t="s">
        <v>20</v>
      </c>
      <c r="C9" s="9"/>
      <c r="F9" s="8">
        <v>600</v>
      </c>
      <c r="H9" s="8">
        <v>817.08</v>
      </c>
      <c r="J9" s="8">
        <v>600</v>
      </c>
      <c r="L9" s="8">
        <v>217.05</v>
      </c>
      <c r="N9" s="8">
        <v>750</v>
      </c>
      <c r="P9" s="5">
        <f>235.34+286.98+77.56+37.78</f>
        <v>637.6600000000001</v>
      </c>
      <c r="Q9" s="7"/>
      <c r="R9" s="5">
        <v>750</v>
      </c>
      <c r="T9" s="5">
        <f>38.5+28.52+36.96+233+30.06+33.92+40+92.22</f>
        <v>533.1800000000001</v>
      </c>
      <c r="V9" s="5">
        <v>900</v>
      </c>
      <c r="X9" s="5">
        <f>36.52+41.5</f>
        <v>78.02000000000001</v>
      </c>
    </row>
    <row r="10" spans="1:24" ht="15">
      <c r="A10" s="1">
        <v>6</v>
      </c>
      <c r="B10" s="7" t="s">
        <v>21</v>
      </c>
      <c r="C10" s="9"/>
      <c r="F10" s="8">
        <v>600</v>
      </c>
      <c r="H10" s="8">
        <v>208.06</v>
      </c>
      <c r="J10" s="8">
        <v>600</v>
      </c>
      <c r="L10" s="8">
        <v>290.14</v>
      </c>
      <c r="N10" s="8">
        <v>600</v>
      </c>
      <c r="P10" s="5">
        <f>284.64+216.64+130.98</f>
        <v>632.26</v>
      </c>
      <c r="Q10" s="7" t="s">
        <v>0</v>
      </c>
      <c r="R10" s="5">
        <v>600</v>
      </c>
      <c r="T10" s="5">
        <f>86.02+105+118.71+117.98+46.15+16.46+150.36+93.24+175.59</f>
        <v>909.51</v>
      </c>
      <c r="V10" s="5">
        <v>900</v>
      </c>
      <c r="X10" s="5" t="s">
        <v>0</v>
      </c>
    </row>
    <row r="11" spans="1:24" ht="15">
      <c r="A11" s="1">
        <v>7</v>
      </c>
      <c r="B11" s="7" t="s">
        <v>22</v>
      </c>
      <c r="F11" s="8">
        <v>1200</v>
      </c>
      <c r="H11" s="8">
        <v>804.16</v>
      </c>
      <c r="J11" s="8">
        <v>1200</v>
      </c>
      <c r="L11" s="8">
        <v>312.46</v>
      </c>
      <c r="N11" s="8">
        <v>1200</v>
      </c>
      <c r="P11" s="5">
        <f>44+34</f>
        <v>78</v>
      </c>
      <c r="Q11" s="7"/>
      <c r="R11" s="5">
        <v>1200</v>
      </c>
      <c r="T11" s="5">
        <f>137.86+61.38+70+9.99+198.47+46.86+49.75+122.44+32+223.83+42+32</f>
        <v>1026.58</v>
      </c>
      <c r="V11" s="5">
        <v>1200</v>
      </c>
      <c r="X11" s="5">
        <f>162.22+80+58</f>
        <v>300.22</v>
      </c>
    </row>
    <row r="12" spans="1:24" ht="15">
      <c r="A12" s="1">
        <v>8</v>
      </c>
      <c r="B12" s="7" t="s">
        <v>23</v>
      </c>
      <c r="F12" s="8">
        <v>900</v>
      </c>
      <c r="H12" s="8">
        <v>693.42</v>
      </c>
      <c r="J12" s="8">
        <v>900</v>
      </c>
      <c r="L12" s="8">
        <v>600.38</v>
      </c>
      <c r="N12" s="8">
        <v>900</v>
      </c>
      <c r="P12" s="5">
        <f>411.57+225.57+46</f>
        <v>683.14</v>
      </c>
      <c r="Q12" s="7"/>
      <c r="R12" s="5">
        <v>900</v>
      </c>
      <c r="T12" s="5">
        <f>8.37+107+90+4.88+20+15.4+65.19+48.8+3.31+40.28+80.25+8.6</f>
        <v>492.08000000000004</v>
      </c>
      <c r="V12" s="5">
        <v>900</v>
      </c>
      <c r="X12" s="5">
        <v>27.52</v>
      </c>
    </row>
    <row r="13" spans="1:24" ht="15">
      <c r="A13" s="1">
        <v>9</v>
      </c>
      <c r="B13" s="7" t="s">
        <v>24</v>
      </c>
      <c r="F13" s="8">
        <v>600</v>
      </c>
      <c r="H13" s="8">
        <v>216.12</v>
      </c>
      <c r="J13" s="8">
        <v>600</v>
      </c>
      <c r="L13" s="8">
        <v>180.8</v>
      </c>
      <c r="N13" s="8">
        <v>500</v>
      </c>
      <c r="P13" s="5">
        <f>81+137.04</f>
        <v>218.04</v>
      </c>
      <c r="Q13" s="7"/>
      <c r="R13" s="5">
        <v>500</v>
      </c>
      <c r="T13" s="5">
        <f>41.87+270.48</f>
        <v>312.35</v>
      </c>
      <c r="V13" s="5">
        <v>500</v>
      </c>
      <c r="X13" s="5" t="s">
        <v>0</v>
      </c>
    </row>
    <row r="14" spans="1:24" ht="15">
      <c r="A14" s="1" t="s">
        <v>0</v>
      </c>
      <c r="B14" s="7" t="s">
        <v>25</v>
      </c>
      <c r="F14" s="10">
        <v>11500</v>
      </c>
      <c r="H14" s="10">
        <v>6236.78</v>
      </c>
      <c r="J14" s="10">
        <v>11500</v>
      </c>
      <c r="L14" s="10">
        <v>4256.13</v>
      </c>
      <c r="N14" s="10">
        <v>11550</v>
      </c>
      <c r="P14" s="11">
        <f>SUM(P5:P13)</f>
        <v>5956.880000000001</v>
      </c>
      <c r="Q14" s="7"/>
      <c r="R14" s="11">
        <v>11550</v>
      </c>
      <c r="T14" s="11">
        <f>SUM(T5:T13)</f>
        <v>7397.040000000002</v>
      </c>
      <c r="V14" s="11">
        <f>SUM(V5:V13)</f>
        <v>11200</v>
      </c>
      <c r="X14" s="11">
        <f>SUM(X5:X13)</f>
        <v>714.64</v>
      </c>
    </row>
    <row r="15" spans="12:17" ht="15">
      <c r="L15" s="6"/>
      <c r="P15" s="5"/>
      <c r="Q15" s="7"/>
    </row>
    <row r="16" spans="1:17" ht="15">
      <c r="A16" s="1" t="s">
        <v>0</v>
      </c>
      <c r="B16" s="7" t="s">
        <v>26</v>
      </c>
      <c r="L16" s="6"/>
      <c r="P16" s="5"/>
      <c r="Q16" s="7"/>
    </row>
    <row r="17" spans="1:24" ht="15">
      <c r="A17" s="1">
        <v>10</v>
      </c>
      <c r="B17" s="7" t="s">
        <v>27</v>
      </c>
      <c r="F17" s="8">
        <v>500</v>
      </c>
      <c r="H17" s="8">
        <v>112.82</v>
      </c>
      <c r="J17" s="8">
        <v>600</v>
      </c>
      <c r="L17" s="8">
        <v>22.46</v>
      </c>
      <c r="N17" s="8">
        <v>500</v>
      </c>
      <c r="P17" s="5">
        <v>0</v>
      </c>
      <c r="Q17" s="7"/>
      <c r="R17" s="5">
        <v>500</v>
      </c>
      <c r="T17" s="5">
        <v>0</v>
      </c>
      <c r="V17" s="5">
        <v>500</v>
      </c>
      <c r="X17" s="5" t="s">
        <v>0</v>
      </c>
    </row>
    <row r="18" spans="1:24" ht="15">
      <c r="A18" s="1">
        <v>11</v>
      </c>
      <c r="B18" s="7" t="s">
        <v>28</v>
      </c>
      <c r="F18" s="8">
        <v>500</v>
      </c>
      <c r="H18" s="8">
        <v>66.62</v>
      </c>
      <c r="J18" s="8">
        <v>600</v>
      </c>
      <c r="L18" s="5">
        <v>0</v>
      </c>
      <c r="N18" s="8">
        <v>600</v>
      </c>
      <c r="P18" s="5">
        <f>30+15.87</f>
        <v>45.87</v>
      </c>
      <c r="Q18" s="7"/>
      <c r="R18" s="5">
        <v>600</v>
      </c>
      <c r="T18" s="5">
        <f>52.94+122.85+12.7+207.41+12.7</f>
        <v>408.59999999999997</v>
      </c>
      <c r="V18" s="5">
        <v>600</v>
      </c>
      <c r="X18" s="5" t="s">
        <v>0</v>
      </c>
    </row>
    <row r="19" spans="1:24" ht="15">
      <c r="A19" s="1">
        <v>12</v>
      </c>
      <c r="B19" s="7" t="s">
        <v>29</v>
      </c>
      <c r="F19" s="8">
        <v>900</v>
      </c>
      <c r="H19" s="8">
        <v>837.75</v>
      </c>
      <c r="J19" s="8">
        <v>900</v>
      </c>
      <c r="L19" s="8">
        <v>1030.52</v>
      </c>
      <c r="N19" s="8">
        <v>1000</v>
      </c>
      <c r="P19" s="5">
        <f>482.24+73.19+35.22</f>
        <v>590.6500000000001</v>
      </c>
      <c r="Q19" s="7"/>
      <c r="R19" s="5">
        <v>1000</v>
      </c>
      <c r="T19" s="5">
        <f>18.47+6.64+40.04+134.8+35+12.7+35.43+246.92+19.19</f>
        <v>549.19</v>
      </c>
      <c r="V19" s="5">
        <v>1000</v>
      </c>
      <c r="X19" s="5">
        <f>31.99+20.32</f>
        <v>52.31</v>
      </c>
    </row>
    <row r="20" spans="1:24" ht="15">
      <c r="A20" s="1">
        <v>13</v>
      </c>
      <c r="B20" s="7" t="s">
        <v>30</v>
      </c>
      <c r="F20" s="5">
        <v>0</v>
      </c>
      <c r="H20" s="5">
        <v>0</v>
      </c>
      <c r="J20" s="8">
        <v>200</v>
      </c>
      <c r="L20" s="5">
        <v>0</v>
      </c>
      <c r="N20" s="8">
        <v>200</v>
      </c>
      <c r="P20" s="5">
        <v>16.92</v>
      </c>
      <c r="Q20" s="7"/>
      <c r="R20" s="5">
        <v>200</v>
      </c>
      <c r="T20" s="5">
        <v>0</v>
      </c>
      <c r="V20" s="5">
        <v>200</v>
      </c>
      <c r="X20" s="5" t="s">
        <v>0</v>
      </c>
    </row>
    <row r="21" spans="1:24" ht="15">
      <c r="A21" s="1">
        <v>14</v>
      </c>
      <c r="B21" s="7" t="s">
        <v>31</v>
      </c>
      <c r="F21" s="8">
        <v>500</v>
      </c>
      <c r="H21" s="8">
        <v>295.98</v>
      </c>
      <c r="J21" s="8">
        <v>600</v>
      </c>
      <c r="L21" s="8">
        <v>70.5</v>
      </c>
      <c r="N21" s="8">
        <v>600</v>
      </c>
      <c r="P21" s="5">
        <v>0</v>
      </c>
      <c r="Q21" s="7"/>
      <c r="R21" s="5">
        <v>600</v>
      </c>
      <c r="T21" s="5">
        <v>77.03</v>
      </c>
      <c r="V21" s="5">
        <v>600</v>
      </c>
      <c r="X21" s="5" t="s">
        <v>0</v>
      </c>
    </row>
    <row r="22" spans="1:24" ht="15">
      <c r="A22" s="1">
        <v>15</v>
      </c>
      <c r="B22" s="7" t="s">
        <v>32</v>
      </c>
      <c r="F22" s="8">
        <v>600</v>
      </c>
      <c r="H22" s="5">
        <v>0</v>
      </c>
      <c r="J22" s="8">
        <v>600</v>
      </c>
      <c r="L22" s="8">
        <v>178.42</v>
      </c>
      <c r="N22" s="8">
        <v>800</v>
      </c>
      <c r="P22" s="5">
        <f>35+148.5</f>
        <v>183.5</v>
      </c>
      <c r="Q22" s="7"/>
      <c r="R22" s="5">
        <v>800</v>
      </c>
      <c r="T22" s="5">
        <v>113.94</v>
      </c>
      <c r="V22" s="5">
        <v>800</v>
      </c>
      <c r="X22" s="5">
        <v>23</v>
      </c>
    </row>
    <row r="23" spans="1:24" ht="15">
      <c r="A23" s="1">
        <v>16</v>
      </c>
      <c r="B23" s="7" t="s">
        <v>33</v>
      </c>
      <c r="F23" s="8">
        <v>500</v>
      </c>
      <c r="H23" s="8">
        <v>293.61</v>
      </c>
      <c r="J23" s="8">
        <v>600</v>
      </c>
      <c r="L23" s="8">
        <v>108.74</v>
      </c>
      <c r="N23" s="8">
        <v>600</v>
      </c>
      <c r="P23" s="5">
        <v>0</v>
      </c>
      <c r="Q23" s="7"/>
      <c r="R23" s="5">
        <v>600</v>
      </c>
      <c r="T23" s="5">
        <f>199.86+70.02+304.68</f>
        <v>574.56</v>
      </c>
      <c r="V23" s="5">
        <v>600</v>
      </c>
      <c r="X23" s="5" t="s">
        <v>0</v>
      </c>
    </row>
    <row r="24" spans="1:24" ht="15">
      <c r="A24" s="1">
        <v>17</v>
      </c>
      <c r="B24" s="7" t="s">
        <v>34</v>
      </c>
      <c r="F24" s="8">
        <v>500</v>
      </c>
      <c r="H24" s="8">
        <v>349.33</v>
      </c>
      <c r="J24" s="8">
        <v>600</v>
      </c>
      <c r="L24" s="8">
        <v>169.1</v>
      </c>
      <c r="N24" s="8">
        <v>600</v>
      </c>
      <c r="P24" s="5">
        <f>45.16+234.14+33.18</f>
        <v>312.47999999999996</v>
      </c>
      <c r="Q24" s="7"/>
      <c r="R24" s="5">
        <v>600</v>
      </c>
      <c r="T24" s="5">
        <f>20+24.6+35.2+29.6+10+47+110</f>
        <v>276.4</v>
      </c>
      <c r="V24" s="5">
        <v>600</v>
      </c>
      <c r="X24" s="5" t="s">
        <v>0</v>
      </c>
    </row>
    <row r="25" spans="1:24" ht="15">
      <c r="A25" s="1">
        <v>18</v>
      </c>
      <c r="B25" s="7" t="s">
        <v>35</v>
      </c>
      <c r="F25" s="8">
        <v>500</v>
      </c>
      <c r="H25" s="5">
        <v>0</v>
      </c>
      <c r="J25" s="8">
        <v>600</v>
      </c>
      <c r="L25" s="8">
        <v>174.95</v>
      </c>
      <c r="N25" s="8">
        <v>600</v>
      </c>
      <c r="P25" s="5">
        <v>272</v>
      </c>
      <c r="Q25" s="7"/>
      <c r="R25" s="5">
        <v>600</v>
      </c>
      <c r="T25" s="5">
        <f>98.85+16.78+144.45+103.79</f>
        <v>363.87</v>
      </c>
      <c r="V25" s="5">
        <v>600</v>
      </c>
      <c r="X25" s="5" t="s">
        <v>0</v>
      </c>
    </row>
    <row r="26" spans="1:24" ht="15">
      <c r="A26" s="1">
        <v>19</v>
      </c>
      <c r="B26" s="7" t="s">
        <v>36</v>
      </c>
      <c r="F26" s="8">
        <v>500</v>
      </c>
      <c r="H26" s="8">
        <v>196.86</v>
      </c>
      <c r="J26" s="8">
        <v>600</v>
      </c>
      <c r="L26" s="8">
        <v>59.91</v>
      </c>
      <c r="N26" s="8">
        <v>600</v>
      </c>
      <c r="P26" s="5">
        <f>118.85+84.53</f>
        <v>203.38</v>
      </c>
      <c r="Q26" s="7"/>
      <c r="R26" s="5">
        <v>600</v>
      </c>
      <c r="T26" s="5">
        <f>38.14+33.28+146.5+19.65+24.3</f>
        <v>261.87</v>
      </c>
      <c r="V26" s="5">
        <v>600</v>
      </c>
      <c r="X26" s="5">
        <f>25.3+26.48</f>
        <v>51.78</v>
      </c>
    </row>
    <row r="27" spans="1:24" ht="15">
      <c r="A27" s="1">
        <v>20</v>
      </c>
      <c r="B27" s="7" t="s">
        <v>37</v>
      </c>
      <c r="F27" s="8">
        <v>800</v>
      </c>
      <c r="H27" s="8">
        <v>220</v>
      </c>
      <c r="J27" s="8">
        <v>800</v>
      </c>
      <c r="L27" s="8">
        <v>318.84</v>
      </c>
      <c r="N27" s="8">
        <v>900</v>
      </c>
      <c r="P27" s="5">
        <v>84.53</v>
      </c>
      <c r="Q27" s="7"/>
      <c r="R27" s="5">
        <v>900</v>
      </c>
      <c r="T27" s="5">
        <v>77.31</v>
      </c>
      <c r="V27" s="5">
        <v>900</v>
      </c>
      <c r="X27" s="5" t="s">
        <v>0</v>
      </c>
    </row>
    <row r="28" spans="1:24" ht="15">
      <c r="A28" s="1">
        <v>21</v>
      </c>
      <c r="B28" s="7" t="s">
        <v>38</v>
      </c>
      <c r="F28" s="8">
        <v>600</v>
      </c>
      <c r="H28" s="8">
        <v>288.78</v>
      </c>
      <c r="J28" s="8">
        <v>800</v>
      </c>
      <c r="L28" s="8">
        <v>218.38</v>
      </c>
      <c r="N28" s="8">
        <v>900</v>
      </c>
      <c r="P28" s="5">
        <f>650+50</f>
        <v>700</v>
      </c>
      <c r="Q28" s="7"/>
      <c r="R28" s="5">
        <v>900</v>
      </c>
      <c r="T28" s="5">
        <f>27+60+160.5+35</f>
        <v>282.5</v>
      </c>
      <c r="V28" s="5">
        <v>900</v>
      </c>
      <c r="X28" s="5" t="s">
        <v>0</v>
      </c>
    </row>
    <row r="29" spans="1:24" ht="15">
      <c r="A29" s="1">
        <v>22</v>
      </c>
      <c r="B29" s="7" t="s">
        <v>39</v>
      </c>
      <c r="F29" s="8">
        <v>600</v>
      </c>
      <c r="H29" s="8">
        <v>723.82</v>
      </c>
      <c r="J29" s="8">
        <v>800</v>
      </c>
      <c r="L29" s="8">
        <v>830.42</v>
      </c>
      <c r="N29" s="8">
        <v>600</v>
      </c>
      <c r="P29" s="5">
        <v>87.5</v>
      </c>
      <c r="Q29" s="7"/>
      <c r="R29" s="5">
        <v>600</v>
      </c>
      <c r="T29" s="5">
        <f>160.5</f>
        <v>160.5</v>
      </c>
      <c r="V29" s="5">
        <v>600</v>
      </c>
      <c r="X29" s="5" t="s">
        <v>0</v>
      </c>
    </row>
    <row r="30" spans="1:24" ht="15">
      <c r="A30" s="1">
        <v>23</v>
      </c>
      <c r="B30" s="7" t="s">
        <v>40</v>
      </c>
      <c r="F30" s="8">
        <v>500</v>
      </c>
      <c r="H30" s="8">
        <v>433</v>
      </c>
      <c r="J30" s="8">
        <v>600</v>
      </c>
      <c r="L30" s="8">
        <v>188.35</v>
      </c>
      <c r="N30" s="8">
        <v>600</v>
      </c>
      <c r="P30" s="5">
        <f>292.4+9.1</f>
        <v>301.5</v>
      </c>
      <c r="Q30" s="7"/>
      <c r="R30" s="5">
        <v>600</v>
      </c>
      <c r="T30" s="5">
        <f>20.02+21.5+18.14+17.96+77.6+28.04+26.3+121.66</f>
        <v>331.22</v>
      </c>
      <c r="V30" s="5">
        <v>600</v>
      </c>
      <c r="X30" s="5">
        <f>23.28+23.2+20.99+1.99</f>
        <v>69.46</v>
      </c>
    </row>
    <row r="31" spans="1:24" ht="15">
      <c r="A31" s="1">
        <v>24</v>
      </c>
      <c r="B31" s="7" t="s">
        <v>41</v>
      </c>
      <c r="C31" s="7"/>
      <c r="F31" s="8">
        <v>500</v>
      </c>
      <c r="H31" s="8">
        <v>128.85</v>
      </c>
      <c r="J31" s="8">
        <v>600</v>
      </c>
      <c r="L31" s="8">
        <v>152</v>
      </c>
      <c r="N31" s="8">
        <v>600</v>
      </c>
      <c r="P31" s="5">
        <f>150+133.23</f>
        <v>283.23</v>
      </c>
      <c r="Q31" s="7"/>
      <c r="R31" s="5">
        <v>600</v>
      </c>
      <c r="T31" s="5">
        <f>26.25+13.31+60.03+156.06+32.1</f>
        <v>287.75</v>
      </c>
      <c r="V31" s="5">
        <v>600</v>
      </c>
      <c r="X31" s="5">
        <f>28.9+28</f>
        <v>56.9</v>
      </c>
    </row>
    <row r="32" spans="1:24" ht="15">
      <c r="A32" s="1">
        <v>25</v>
      </c>
      <c r="B32" s="7" t="s">
        <v>42</v>
      </c>
      <c r="F32" s="8">
        <v>500</v>
      </c>
      <c r="H32" s="8">
        <v>226.02</v>
      </c>
      <c r="J32" s="8">
        <v>600</v>
      </c>
      <c r="L32" s="8">
        <v>265.81</v>
      </c>
      <c r="N32" s="8">
        <v>600</v>
      </c>
      <c r="P32" s="5">
        <f>316.4+284.05</f>
        <v>600.45</v>
      </c>
      <c r="Q32" s="7"/>
      <c r="R32" s="5">
        <v>600</v>
      </c>
      <c r="T32" s="5">
        <f>30.86+24</f>
        <v>54.86</v>
      </c>
      <c r="V32" s="5">
        <v>600</v>
      </c>
      <c r="X32" s="5">
        <f>30+24.8</f>
        <v>54.8</v>
      </c>
    </row>
    <row r="33" spans="1:24" ht="15">
      <c r="A33" s="1">
        <v>26</v>
      </c>
      <c r="B33" s="7" t="s">
        <v>43</v>
      </c>
      <c r="F33" s="8">
        <v>500</v>
      </c>
      <c r="H33" s="8">
        <v>553.84</v>
      </c>
      <c r="J33" s="8">
        <v>600</v>
      </c>
      <c r="L33" s="8">
        <v>106.98</v>
      </c>
      <c r="N33" s="8">
        <v>900</v>
      </c>
      <c r="P33" s="5">
        <v>0</v>
      </c>
      <c r="Q33" s="7"/>
      <c r="R33" s="5">
        <v>900</v>
      </c>
      <c r="T33" s="5">
        <v>0</v>
      </c>
      <c r="V33" s="5">
        <v>900</v>
      </c>
      <c r="X33" s="5">
        <f>37.34+85</f>
        <v>122.34</v>
      </c>
    </row>
    <row r="34" spans="1:24" ht="15">
      <c r="A34" s="1">
        <v>27</v>
      </c>
      <c r="B34" s="7" t="s">
        <v>44</v>
      </c>
      <c r="F34" s="8"/>
      <c r="H34" s="8"/>
      <c r="J34" s="8"/>
      <c r="L34" s="8"/>
      <c r="N34" s="8"/>
      <c r="P34" s="5"/>
      <c r="Q34" s="7"/>
      <c r="R34" s="5"/>
      <c r="T34" s="5">
        <f>150+61.82+54.5+85.22+20+40.04+30</f>
        <v>441.58</v>
      </c>
      <c r="V34" s="5">
        <v>400</v>
      </c>
      <c r="X34" s="5" t="s">
        <v>0</v>
      </c>
    </row>
    <row r="35" spans="1:24" ht="15">
      <c r="A35" s="1">
        <v>28</v>
      </c>
      <c r="B35" s="7" t="s">
        <v>45</v>
      </c>
      <c r="F35" s="8">
        <v>500</v>
      </c>
      <c r="H35" s="8">
        <v>208.58</v>
      </c>
      <c r="J35" s="8">
        <v>600</v>
      </c>
      <c r="L35" s="8">
        <v>153.19</v>
      </c>
      <c r="N35" s="8">
        <v>600</v>
      </c>
      <c r="P35" s="5">
        <v>25</v>
      </c>
      <c r="Q35" s="7"/>
      <c r="R35" s="5">
        <v>600</v>
      </c>
      <c r="T35" s="5">
        <f>53.5+32+204+42</f>
        <v>331.5</v>
      </c>
      <c r="V35" s="5">
        <v>600</v>
      </c>
      <c r="X35" s="5" t="s">
        <v>0</v>
      </c>
    </row>
    <row r="36" spans="2:24" ht="15">
      <c r="B36" s="7" t="s">
        <v>46</v>
      </c>
      <c r="F36" s="10">
        <v>9500</v>
      </c>
      <c r="H36" s="10">
        <v>4935.86</v>
      </c>
      <c r="J36" s="10">
        <v>11300</v>
      </c>
      <c r="L36" s="10">
        <v>4048.57</v>
      </c>
      <c r="N36" s="10">
        <v>11800</v>
      </c>
      <c r="P36" s="11">
        <f>SUM(P17:P35)</f>
        <v>3707.01</v>
      </c>
      <c r="Q36" s="7"/>
      <c r="R36" s="11">
        <v>11800</v>
      </c>
      <c r="T36" s="11">
        <f>SUM(T17:T35)</f>
        <v>4592.68</v>
      </c>
      <c r="V36" s="11">
        <f>SUM(V17:V35)</f>
        <v>12200</v>
      </c>
      <c r="X36" s="11">
        <f>SUM(X17:X35)</f>
        <v>430.59000000000003</v>
      </c>
    </row>
    <row r="37" spans="2:24" ht="15">
      <c r="B37" s="7" t="s">
        <v>47</v>
      </c>
      <c r="F37" s="8">
        <v>21000</v>
      </c>
      <c r="H37" s="8">
        <v>11172.64</v>
      </c>
      <c r="J37" s="8">
        <v>22800</v>
      </c>
      <c r="L37" s="8">
        <v>8304.47</v>
      </c>
      <c r="N37" s="8">
        <v>23350</v>
      </c>
      <c r="P37" s="5">
        <f>P36+P14</f>
        <v>9663.890000000001</v>
      </c>
      <c r="Q37" s="7"/>
      <c r="R37" s="5">
        <v>23350</v>
      </c>
      <c r="T37" s="5">
        <f>T14+T36</f>
        <v>11989.720000000001</v>
      </c>
      <c r="V37" s="5">
        <f>V14+V36</f>
        <v>23400</v>
      </c>
      <c r="X37" s="5">
        <f>X14+X36</f>
        <v>1145.23</v>
      </c>
    </row>
    <row r="38" spans="12:17" ht="15">
      <c r="L38" s="6"/>
      <c r="P38" s="5"/>
      <c r="Q38" s="7"/>
    </row>
    <row r="39" spans="2:17" ht="15">
      <c r="B39" s="7" t="s">
        <v>48</v>
      </c>
      <c r="L39" s="6"/>
      <c r="P39" s="5"/>
      <c r="Q39" s="7"/>
    </row>
    <row r="40" spans="1:24" ht="15">
      <c r="A40" s="1">
        <v>29</v>
      </c>
      <c r="B40" s="7" t="s">
        <v>49</v>
      </c>
      <c r="F40" s="5">
        <v>0</v>
      </c>
      <c r="H40" s="5">
        <v>0</v>
      </c>
      <c r="J40" s="5">
        <v>0</v>
      </c>
      <c r="L40" s="8">
        <v>14.55</v>
      </c>
      <c r="N40" s="5">
        <v>0</v>
      </c>
      <c r="P40" s="5">
        <v>0</v>
      </c>
      <c r="Q40" s="7"/>
      <c r="R40" s="5">
        <v>0</v>
      </c>
      <c r="T40" s="5">
        <v>0</v>
      </c>
      <c r="V40" s="5">
        <v>0</v>
      </c>
      <c r="X40" s="5"/>
    </row>
    <row r="41" spans="1:24" ht="15">
      <c r="A41" s="1">
        <v>30</v>
      </c>
      <c r="B41" s="7" t="s">
        <v>50</v>
      </c>
      <c r="F41" s="8">
        <v>1000</v>
      </c>
      <c r="H41" s="5">
        <v>0</v>
      </c>
      <c r="J41" s="8">
        <v>1000</v>
      </c>
      <c r="L41" s="8">
        <v>144.14</v>
      </c>
      <c r="N41" s="8">
        <v>1000</v>
      </c>
      <c r="P41" s="5">
        <f>56.42+58.72+500.49+54.98</f>
        <v>670.61</v>
      </c>
      <c r="Q41" s="7"/>
      <c r="R41" s="5">
        <v>1000</v>
      </c>
      <c r="T41" s="5">
        <f>94.03+45.99+141+12+20+12.4+43.85+32+100+66.16+47.45+335.48</f>
        <v>950.36</v>
      </c>
      <c r="V41" s="5">
        <v>1000</v>
      </c>
      <c r="X41" s="5">
        <f>32+122.06</f>
        <v>154.06</v>
      </c>
    </row>
    <row r="42" spans="1:24" ht="15">
      <c r="A42" s="1">
        <v>31</v>
      </c>
      <c r="B42" s="7" t="s">
        <v>51</v>
      </c>
      <c r="F42" s="8"/>
      <c r="H42" s="5"/>
      <c r="J42" s="8"/>
      <c r="L42" s="8"/>
      <c r="N42" s="8"/>
      <c r="P42" s="5"/>
      <c r="Q42" s="7"/>
      <c r="R42" s="5"/>
      <c r="T42" s="5">
        <f>204.41+122.85</f>
        <v>327.26</v>
      </c>
      <c r="V42" s="5">
        <v>1000</v>
      </c>
      <c r="X42" s="5" t="s">
        <v>0</v>
      </c>
    </row>
    <row r="43" spans="1:24" ht="15">
      <c r="A43" s="1">
        <v>32</v>
      </c>
      <c r="B43" s="7" t="s">
        <v>52</v>
      </c>
      <c r="F43" s="8">
        <v>600</v>
      </c>
      <c r="H43" s="8">
        <v>600</v>
      </c>
      <c r="J43" s="8">
        <v>600</v>
      </c>
      <c r="L43" s="8">
        <v>600</v>
      </c>
      <c r="N43" s="8">
        <v>900</v>
      </c>
      <c r="P43" s="5">
        <v>0</v>
      </c>
      <c r="Q43" s="7"/>
      <c r="R43" s="5">
        <v>900</v>
      </c>
      <c r="T43" s="5">
        <f>450+450</f>
        <v>900</v>
      </c>
      <c r="V43" s="5">
        <v>900</v>
      </c>
      <c r="X43" s="5" t="s">
        <v>0</v>
      </c>
    </row>
    <row r="44" spans="1:24" ht="15">
      <c r="A44" s="1">
        <v>33</v>
      </c>
      <c r="B44" s="7" t="s">
        <v>53</v>
      </c>
      <c r="F44" s="8">
        <v>500</v>
      </c>
      <c r="H44" s="8">
        <v>600</v>
      </c>
      <c r="J44" s="8">
        <v>700</v>
      </c>
      <c r="L44" s="8">
        <v>700</v>
      </c>
      <c r="N44" s="8">
        <v>900</v>
      </c>
      <c r="P44" s="5">
        <v>750</v>
      </c>
      <c r="Q44" s="7"/>
      <c r="R44" s="5">
        <v>900</v>
      </c>
      <c r="T44" s="5">
        <v>0</v>
      </c>
      <c r="V44" s="5">
        <v>500</v>
      </c>
      <c r="X44" s="5">
        <v>75</v>
      </c>
    </row>
    <row r="45" spans="1:24" ht="15">
      <c r="A45" s="1">
        <v>34</v>
      </c>
      <c r="B45" s="7" t="s">
        <v>54</v>
      </c>
      <c r="F45" s="8">
        <v>100</v>
      </c>
      <c r="H45" s="8">
        <v>196.34</v>
      </c>
      <c r="J45" s="8">
        <v>150</v>
      </c>
      <c r="L45" s="8">
        <v>59.91</v>
      </c>
      <c r="N45" s="8">
        <v>150</v>
      </c>
      <c r="P45" s="5">
        <v>21.25</v>
      </c>
      <c r="Q45" s="7"/>
      <c r="R45" s="5">
        <v>150</v>
      </c>
      <c r="T45" s="5">
        <f>342.5+172.98+171.25+171.25+220</f>
        <v>1077.98</v>
      </c>
      <c r="V45" s="5">
        <v>1500</v>
      </c>
      <c r="X45" s="5">
        <f>78+14.04</f>
        <v>92.03999999999999</v>
      </c>
    </row>
    <row r="46" spans="1:24" ht="15">
      <c r="A46" s="1">
        <v>35</v>
      </c>
      <c r="B46" s="7" t="s">
        <v>55</v>
      </c>
      <c r="F46" s="8"/>
      <c r="H46" s="8"/>
      <c r="J46" s="8"/>
      <c r="L46" s="8"/>
      <c r="N46" s="8"/>
      <c r="P46" s="5"/>
      <c r="Q46" s="7"/>
      <c r="R46" s="5"/>
      <c r="T46" s="5">
        <v>234.5</v>
      </c>
      <c r="V46" s="5">
        <v>1200</v>
      </c>
      <c r="X46" s="5" t="s">
        <v>0</v>
      </c>
    </row>
    <row r="47" spans="1:24" ht="15">
      <c r="A47" s="1">
        <v>36</v>
      </c>
      <c r="B47" s="7" t="s">
        <v>56</v>
      </c>
      <c r="F47" s="8">
        <v>1500</v>
      </c>
      <c r="H47" s="8">
        <v>1200</v>
      </c>
      <c r="J47" s="8">
        <v>1500</v>
      </c>
      <c r="L47" s="8">
        <v>1200</v>
      </c>
      <c r="N47" s="8">
        <v>1500</v>
      </c>
      <c r="P47" s="5">
        <v>1200</v>
      </c>
      <c r="Q47" s="7"/>
      <c r="R47" s="5">
        <v>1500</v>
      </c>
      <c r="T47" s="5">
        <v>1200</v>
      </c>
      <c r="V47" s="5">
        <v>1500</v>
      </c>
      <c r="X47" s="5">
        <v>1500</v>
      </c>
    </row>
    <row r="48" spans="1:24" ht="15">
      <c r="A48" s="1">
        <v>37</v>
      </c>
      <c r="B48" s="7" t="s">
        <v>57</v>
      </c>
      <c r="F48" s="8">
        <v>500</v>
      </c>
      <c r="H48" s="5">
        <v>0</v>
      </c>
      <c r="J48" s="8">
        <v>500</v>
      </c>
      <c r="L48" s="8">
        <v>500</v>
      </c>
      <c r="N48" s="8">
        <v>540</v>
      </c>
      <c r="P48" s="5">
        <f>500+159.33</f>
        <v>659.33</v>
      </c>
      <c r="Q48" s="7"/>
      <c r="R48" s="5">
        <v>540</v>
      </c>
      <c r="T48" s="5">
        <v>500</v>
      </c>
      <c r="V48" s="5">
        <v>540</v>
      </c>
      <c r="X48" s="5">
        <v>500</v>
      </c>
    </row>
    <row r="49" spans="1:24" ht="15">
      <c r="A49" s="1">
        <v>38</v>
      </c>
      <c r="B49" s="7" t="s">
        <v>58</v>
      </c>
      <c r="F49" s="8">
        <v>250</v>
      </c>
      <c r="H49" s="8">
        <v>245</v>
      </c>
      <c r="J49" s="8">
        <v>500</v>
      </c>
      <c r="L49" s="5">
        <v>0</v>
      </c>
      <c r="N49" s="8">
        <v>500</v>
      </c>
      <c r="P49" s="5">
        <v>339.35</v>
      </c>
      <c r="Q49" s="7"/>
      <c r="R49" s="5">
        <v>500</v>
      </c>
      <c r="T49" s="5">
        <f>193.35+249.42</f>
        <v>442.77</v>
      </c>
      <c r="V49" s="5">
        <v>500</v>
      </c>
      <c r="X49" s="5">
        <f>338.9</f>
        <v>338.9</v>
      </c>
    </row>
    <row r="50" spans="1:24" ht="15">
      <c r="A50" s="1">
        <v>39</v>
      </c>
      <c r="B50" s="7" t="s">
        <v>59</v>
      </c>
      <c r="F50" s="8">
        <v>700</v>
      </c>
      <c r="H50" s="8">
        <v>1251.59</v>
      </c>
      <c r="J50" s="8">
        <v>700</v>
      </c>
      <c r="L50" s="5">
        <v>0</v>
      </c>
      <c r="N50" s="8">
        <v>700</v>
      </c>
      <c r="P50" s="5">
        <v>715.28</v>
      </c>
      <c r="Q50" s="7"/>
      <c r="R50" s="5">
        <v>700</v>
      </c>
      <c r="T50" s="5">
        <v>719.5</v>
      </c>
      <c r="V50" s="5">
        <v>700</v>
      </c>
      <c r="X50" s="5" t="s">
        <v>0</v>
      </c>
    </row>
    <row r="51" spans="1:24" ht="15">
      <c r="A51" s="1">
        <v>40</v>
      </c>
      <c r="B51" s="7" t="s">
        <v>60</v>
      </c>
      <c r="F51" s="8">
        <v>250</v>
      </c>
      <c r="H51" s="8">
        <v>15</v>
      </c>
      <c r="J51" s="8">
        <v>500</v>
      </c>
      <c r="L51" s="8">
        <v>381.85</v>
      </c>
      <c r="N51" s="8">
        <v>500</v>
      </c>
      <c r="P51" s="5">
        <v>818.88</v>
      </c>
      <c r="Q51" s="7"/>
      <c r="R51" s="5">
        <v>500</v>
      </c>
      <c r="T51" s="5">
        <f>863.6-280+13.5+25.8+43.12+7.6+12.8+458.6-345+52.5+28.5+3.5+208.78+165+24.6+5</f>
        <v>1287.8999999999999</v>
      </c>
      <c r="V51" s="5">
        <v>1000</v>
      </c>
      <c r="X51" s="5">
        <f>60+320</f>
        <v>380</v>
      </c>
    </row>
    <row r="52" spans="1:24" ht="15">
      <c r="A52" s="1">
        <v>41</v>
      </c>
      <c r="B52" s="7" t="s">
        <v>61</v>
      </c>
      <c r="F52" s="8">
        <v>1000</v>
      </c>
      <c r="H52" s="8">
        <v>750</v>
      </c>
      <c r="J52" s="8">
        <v>1000</v>
      </c>
      <c r="L52" s="8">
        <v>500</v>
      </c>
      <c r="N52" s="8">
        <v>1000</v>
      </c>
      <c r="P52" s="5">
        <v>0</v>
      </c>
      <c r="Q52" s="7"/>
      <c r="R52" s="5">
        <v>1000</v>
      </c>
      <c r="T52" s="5">
        <f>107.53+250+250</f>
        <v>607.53</v>
      </c>
      <c r="V52" s="5">
        <v>1000</v>
      </c>
      <c r="X52" s="5" t="s">
        <v>0</v>
      </c>
    </row>
    <row r="53" spans="1:24" ht="15">
      <c r="A53" s="1">
        <v>42</v>
      </c>
      <c r="B53" s="7" t="s">
        <v>62</v>
      </c>
      <c r="F53" s="8">
        <v>250</v>
      </c>
      <c r="H53" s="8">
        <v>250</v>
      </c>
      <c r="J53" s="8">
        <v>250</v>
      </c>
      <c r="L53" s="8">
        <v>250</v>
      </c>
      <c r="N53" s="8">
        <v>250</v>
      </c>
      <c r="P53" s="5">
        <v>250</v>
      </c>
      <c r="Q53" s="7"/>
      <c r="R53" s="5">
        <v>250</v>
      </c>
      <c r="T53" s="5">
        <v>250</v>
      </c>
      <c r="V53" s="5">
        <v>250</v>
      </c>
      <c r="X53" s="5" t="s">
        <v>0</v>
      </c>
    </row>
    <row r="54" spans="1:24" ht="15">
      <c r="A54" s="1">
        <v>43</v>
      </c>
      <c r="B54" s="7" t="s">
        <v>63</v>
      </c>
      <c r="F54" s="8"/>
      <c r="H54" s="8"/>
      <c r="J54" s="8"/>
      <c r="L54" s="8"/>
      <c r="N54" s="8">
        <v>2000</v>
      </c>
      <c r="P54" s="5">
        <v>2000</v>
      </c>
      <c r="Q54" s="7"/>
      <c r="R54" s="5">
        <v>2000</v>
      </c>
      <c r="T54" s="5">
        <v>2000</v>
      </c>
      <c r="V54" s="5">
        <v>2000</v>
      </c>
      <c r="X54" s="5" t="s">
        <v>0</v>
      </c>
    </row>
    <row r="55" spans="1:24" ht="15">
      <c r="A55" s="1">
        <v>44</v>
      </c>
      <c r="B55" s="7" t="s">
        <v>64</v>
      </c>
      <c r="F55" s="8"/>
      <c r="H55" s="8"/>
      <c r="J55" s="8"/>
      <c r="L55" s="8"/>
      <c r="N55" s="8">
        <v>1500</v>
      </c>
      <c r="P55" s="5">
        <v>1500</v>
      </c>
      <c r="Q55" s="7"/>
      <c r="R55" s="5">
        <v>1500</v>
      </c>
      <c r="T55" s="5">
        <v>1500</v>
      </c>
      <c r="V55" s="5">
        <v>1500</v>
      </c>
      <c r="X55" s="5" t="s">
        <v>0</v>
      </c>
    </row>
    <row r="56" spans="1:24" ht="15">
      <c r="A56" s="1">
        <v>45</v>
      </c>
      <c r="B56" s="7" t="s">
        <v>65</v>
      </c>
      <c r="F56" s="8">
        <v>500</v>
      </c>
      <c r="H56" s="8">
        <v>549.75</v>
      </c>
      <c r="J56" s="8">
        <v>500</v>
      </c>
      <c r="L56" s="8">
        <v>200</v>
      </c>
      <c r="N56" s="8">
        <v>500</v>
      </c>
      <c r="P56" s="5">
        <v>0</v>
      </c>
      <c r="Q56" s="7"/>
      <c r="R56" s="5">
        <v>500</v>
      </c>
      <c r="T56" s="5">
        <v>500</v>
      </c>
      <c r="V56" s="5">
        <v>500</v>
      </c>
      <c r="X56" s="5" t="s">
        <v>0</v>
      </c>
    </row>
    <row r="57" spans="1:24" ht="15">
      <c r="A57" s="1">
        <v>46</v>
      </c>
      <c r="B57" s="7" t="s">
        <v>66</v>
      </c>
      <c r="F57" s="8">
        <v>2000</v>
      </c>
      <c r="H57" s="8">
        <v>125.5</v>
      </c>
      <c r="J57" s="8">
        <v>1000</v>
      </c>
      <c r="L57" s="5">
        <v>0</v>
      </c>
      <c r="N57" s="8">
        <v>1000</v>
      </c>
      <c r="P57" s="5">
        <v>0</v>
      </c>
      <c r="Q57" s="7"/>
      <c r="R57" s="5">
        <v>1000</v>
      </c>
      <c r="T57" s="5">
        <v>178.7</v>
      </c>
      <c r="V57" s="5">
        <v>1000</v>
      </c>
      <c r="X57" s="5" t="s">
        <v>0</v>
      </c>
    </row>
    <row r="58" spans="1:24" ht="15">
      <c r="A58" s="1" t="s">
        <v>0</v>
      </c>
      <c r="B58" s="7" t="s">
        <v>67</v>
      </c>
      <c r="F58" s="10">
        <v>9150</v>
      </c>
      <c r="H58" s="10">
        <v>5783.18</v>
      </c>
      <c r="J58" s="10">
        <v>8900</v>
      </c>
      <c r="L58" s="10">
        <v>4550.45</v>
      </c>
      <c r="N58" s="10">
        <f>SUM(N47:N57)</f>
        <v>9990</v>
      </c>
      <c r="P58" s="11">
        <f>SUM(P40:P57)</f>
        <v>8924.7</v>
      </c>
      <c r="Q58" s="7"/>
      <c r="R58" s="11">
        <f>SUM(R40:R57)</f>
        <v>12940</v>
      </c>
      <c r="T58" s="11">
        <f>SUM(T40:T57)</f>
        <v>12676.500000000002</v>
      </c>
      <c r="V58" s="11">
        <f>SUM(V40:V57)</f>
        <v>16590</v>
      </c>
      <c r="X58" s="11">
        <f>SUM(X40:X57)</f>
        <v>3040</v>
      </c>
    </row>
    <row r="59" spans="16:17" ht="15">
      <c r="P59" s="5"/>
      <c r="Q59" s="7"/>
    </row>
    <row r="60" spans="2:24" ht="15">
      <c r="B60" s="7" t="s">
        <v>68</v>
      </c>
      <c r="P60" s="5"/>
      <c r="Q60" s="7"/>
      <c r="R60" s="5"/>
      <c r="V60" s="5"/>
      <c r="X60" s="5"/>
    </row>
    <row r="61" spans="1:24" ht="15">
      <c r="A61" s="1">
        <v>47</v>
      </c>
      <c r="B61" s="7" t="s">
        <v>69</v>
      </c>
      <c r="F61" s="8">
        <v>375</v>
      </c>
      <c r="H61" s="8">
        <v>502</v>
      </c>
      <c r="J61" s="8">
        <v>550</v>
      </c>
      <c r="L61" s="8">
        <v>502</v>
      </c>
      <c r="N61" s="8">
        <v>502</v>
      </c>
      <c r="P61" s="5">
        <v>502</v>
      </c>
      <c r="Q61" s="7"/>
      <c r="R61" s="5">
        <v>550</v>
      </c>
      <c r="T61" s="5">
        <v>503</v>
      </c>
      <c r="V61" s="5">
        <v>550</v>
      </c>
      <c r="X61" s="5" t="s">
        <v>0</v>
      </c>
    </row>
    <row r="62" spans="1:24" ht="15">
      <c r="A62" s="1">
        <v>48</v>
      </c>
      <c r="B62" s="7" t="s">
        <v>70</v>
      </c>
      <c r="F62" s="8">
        <v>100</v>
      </c>
      <c r="H62" s="8">
        <v>105.99</v>
      </c>
      <c r="J62" s="8">
        <v>125</v>
      </c>
      <c r="L62" s="8">
        <v>125</v>
      </c>
      <c r="N62" s="8">
        <v>125</v>
      </c>
      <c r="P62" s="5">
        <v>99.95</v>
      </c>
      <c r="Q62" s="7"/>
      <c r="R62" s="5">
        <v>0</v>
      </c>
      <c r="T62" s="5">
        <f>9.95+9.95+9.95+34</f>
        <v>63.849999999999994</v>
      </c>
      <c r="V62" s="5">
        <v>0</v>
      </c>
      <c r="X62" s="5" t="s">
        <v>0</v>
      </c>
    </row>
    <row r="63" spans="1:24" ht="15">
      <c r="A63" s="1">
        <v>49</v>
      </c>
      <c r="B63" s="7" t="s">
        <v>71</v>
      </c>
      <c r="F63" s="5">
        <v>0</v>
      </c>
      <c r="H63" s="5">
        <v>0</v>
      </c>
      <c r="J63" s="5">
        <v>0</v>
      </c>
      <c r="L63" s="5">
        <v>0</v>
      </c>
      <c r="N63" s="5">
        <v>0</v>
      </c>
      <c r="P63" s="5">
        <v>0</v>
      </c>
      <c r="Q63" s="7"/>
      <c r="R63" s="5">
        <v>0</v>
      </c>
      <c r="T63" s="5">
        <v>0</v>
      </c>
      <c r="V63" s="5">
        <v>0</v>
      </c>
      <c r="X63" s="5" t="s">
        <v>0</v>
      </c>
    </row>
    <row r="64" spans="1:24" ht="15">
      <c r="A64" s="1">
        <v>50</v>
      </c>
      <c r="B64" s="7" t="s">
        <v>72</v>
      </c>
      <c r="F64" s="5">
        <v>0</v>
      </c>
      <c r="H64" s="8">
        <v>524.99</v>
      </c>
      <c r="J64" s="8">
        <v>800</v>
      </c>
      <c r="L64" s="5">
        <v>0</v>
      </c>
      <c r="N64" s="5">
        <v>0</v>
      </c>
      <c r="P64" s="5">
        <v>439</v>
      </c>
      <c r="Q64" s="7"/>
      <c r="R64" s="5">
        <v>0</v>
      </c>
      <c r="T64" s="5">
        <f>69.99+79.97+149.99</f>
        <v>299.95</v>
      </c>
      <c r="V64" s="5">
        <v>300</v>
      </c>
      <c r="X64" s="5">
        <v>59.99</v>
      </c>
    </row>
    <row r="65" spans="1:24" ht="15">
      <c r="A65" s="1">
        <v>51</v>
      </c>
      <c r="B65" s="7" t="s">
        <v>73</v>
      </c>
      <c r="F65" s="5">
        <v>0</v>
      </c>
      <c r="H65" s="8">
        <v>540</v>
      </c>
      <c r="J65" s="5">
        <v>0</v>
      </c>
      <c r="L65" s="5">
        <v>0</v>
      </c>
      <c r="N65" s="8">
        <v>600</v>
      </c>
      <c r="P65" s="5">
        <v>840</v>
      </c>
      <c r="Q65" s="7"/>
      <c r="R65" s="5">
        <v>1000</v>
      </c>
      <c r="T65" s="5">
        <v>840</v>
      </c>
      <c r="V65" s="5">
        <v>1000</v>
      </c>
      <c r="X65" s="5" t="s">
        <v>0</v>
      </c>
    </row>
    <row r="66" spans="1:24" ht="15">
      <c r="A66" s="1">
        <v>52</v>
      </c>
      <c r="B66" s="7" t="s">
        <v>74</v>
      </c>
      <c r="F66" s="5">
        <v>0</v>
      </c>
      <c r="H66" s="5">
        <v>0</v>
      </c>
      <c r="J66" s="5">
        <v>0</v>
      </c>
      <c r="L66" s="5">
        <v>0</v>
      </c>
      <c r="N66" s="8">
        <v>600</v>
      </c>
      <c r="P66" s="5">
        <v>665</v>
      </c>
      <c r="Q66" s="7"/>
      <c r="R66" s="5">
        <v>1125</v>
      </c>
      <c r="T66" s="5">
        <f>35+35+840</f>
        <v>910</v>
      </c>
      <c r="V66" s="5">
        <v>1000</v>
      </c>
      <c r="X66" s="5" t="s">
        <v>0</v>
      </c>
    </row>
    <row r="67" spans="1:24" ht="15">
      <c r="A67" s="1">
        <v>53</v>
      </c>
      <c r="B67" s="7" t="s">
        <v>75</v>
      </c>
      <c r="F67" s="5">
        <v>0</v>
      </c>
      <c r="H67" s="5">
        <v>0</v>
      </c>
      <c r="J67" s="5">
        <v>0</v>
      </c>
      <c r="L67" s="8">
        <v>894.7</v>
      </c>
      <c r="N67" s="5">
        <v>0</v>
      </c>
      <c r="P67" s="5">
        <v>0</v>
      </c>
      <c r="Q67" s="7"/>
      <c r="R67" s="5">
        <v>0</v>
      </c>
      <c r="T67" s="5">
        <v>0</v>
      </c>
      <c r="V67" s="5">
        <v>0</v>
      </c>
      <c r="X67" s="5" t="s">
        <v>0</v>
      </c>
    </row>
    <row r="68" spans="1:24" ht="15">
      <c r="A68" s="1">
        <v>54</v>
      </c>
      <c r="B68" s="7" t="s">
        <v>76</v>
      </c>
      <c r="F68" s="5">
        <v>0</v>
      </c>
      <c r="H68" s="5">
        <v>0</v>
      </c>
      <c r="J68" s="5">
        <v>0</v>
      </c>
      <c r="L68" s="5">
        <v>0</v>
      </c>
      <c r="N68" s="5">
        <v>0</v>
      </c>
      <c r="P68" s="5">
        <v>0</v>
      </c>
      <c r="Q68" s="7"/>
      <c r="R68" s="5">
        <v>0</v>
      </c>
      <c r="T68" s="5">
        <v>0</v>
      </c>
      <c r="V68" s="5">
        <v>0</v>
      </c>
      <c r="X68" s="5" t="s">
        <v>0</v>
      </c>
    </row>
    <row r="69" spans="1:24" ht="15">
      <c r="A69" s="1">
        <v>55</v>
      </c>
      <c r="B69" s="7" t="s">
        <v>77</v>
      </c>
      <c r="F69" s="5">
        <v>0</v>
      </c>
      <c r="H69" s="5">
        <v>0</v>
      </c>
      <c r="J69" s="5">
        <v>0</v>
      </c>
      <c r="L69" s="8">
        <v>255.13</v>
      </c>
      <c r="N69" s="8">
        <v>132</v>
      </c>
      <c r="P69" s="5">
        <v>132</v>
      </c>
      <c r="Q69" s="7"/>
      <c r="R69" s="5">
        <v>132</v>
      </c>
      <c r="T69" s="5">
        <v>132</v>
      </c>
      <c r="V69" s="5">
        <v>132</v>
      </c>
      <c r="X69" s="5" t="s">
        <v>0</v>
      </c>
    </row>
    <row r="70" spans="1:24" ht="15">
      <c r="A70" s="1" t="s">
        <v>0</v>
      </c>
      <c r="B70" s="7" t="s">
        <v>78</v>
      </c>
      <c r="F70" s="10">
        <v>475</v>
      </c>
      <c r="H70" s="10">
        <v>1672.98</v>
      </c>
      <c r="J70" s="10">
        <v>1475</v>
      </c>
      <c r="L70" s="10">
        <v>1746.83</v>
      </c>
      <c r="N70" s="10">
        <v>5027</v>
      </c>
      <c r="P70" s="11">
        <f>SUM(P61:P69)</f>
        <v>2677.95</v>
      </c>
      <c r="Q70" s="7"/>
      <c r="R70" s="11">
        <f>SUM(R61:R69)</f>
        <v>2807</v>
      </c>
      <c r="T70" s="11">
        <f>SUM(T61:T69)</f>
        <v>2748.8</v>
      </c>
      <c r="V70" s="11">
        <f>SUM(V61:V69)</f>
        <v>2982</v>
      </c>
      <c r="X70" s="11">
        <f>SUM(X61:X69)</f>
        <v>59.99</v>
      </c>
    </row>
    <row r="71" spans="14:17" ht="15">
      <c r="N71" s="6"/>
      <c r="P71" s="5"/>
      <c r="Q71" s="7"/>
    </row>
    <row r="72" spans="2:24" ht="15">
      <c r="B72" s="7" t="s">
        <v>79</v>
      </c>
      <c r="F72" s="8">
        <v>30625</v>
      </c>
      <c r="H72" s="8">
        <v>18628.8</v>
      </c>
      <c r="J72" s="8">
        <v>33175</v>
      </c>
      <c r="L72" s="8">
        <v>14675.31</v>
      </c>
      <c r="N72" s="8">
        <v>37817</v>
      </c>
      <c r="P72" s="5">
        <f>P70+P58+P37</f>
        <v>21266.54</v>
      </c>
      <c r="Q72" s="7"/>
      <c r="R72" s="5">
        <f>R70+R58+R37</f>
        <v>39097</v>
      </c>
      <c r="S72" s="5"/>
      <c r="T72" s="5">
        <f>T70+T58+T37</f>
        <v>27415.020000000004</v>
      </c>
      <c r="V72" s="5">
        <f>V70+V58+V37</f>
        <v>42972</v>
      </c>
      <c r="X72" s="5">
        <f>X70+X58+X37</f>
        <v>4245.219999999999</v>
      </c>
    </row>
    <row r="73" spans="14:17" ht="15">
      <c r="N73" s="6"/>
      <c r="P73" s="5"/>
      <c r="Q73" s="7"/>
    </row>
    <row r="74" spans="2:17" ht="15">
      <c r="B74" s="2" t="s">
        <v>0</v>
      </c>
      <c r="C74" s="2" t="s">
        <v>0</v>
      </c>
      <c r="D74" s="2" t="s">
        <v>0</v>
      </c>
      <c r="E74" s="2" t="s">
        <v>0</v>
      </c>
      <c r="F74" s="6" t="s">
        <v>0</v>
      </c>
      <c r="G74" s="2" t="s">
        <v>0</v>
      </c>
      <c r="H74" s="3" t="s">
        <v>0</v>
      </c>
      <c r="P74" s="5"/>
      <c r="Q74" s="12"/>
    </row>
    <row r="75" spans="2:17" ht="15" hidden="1">
      <c r="B75" s="2" t="s">
        <v>80</v>
      </c>
      <c r="P75" s="5"/>
      <c r="Q75" s="7"/>
    </row>
    <row r="76" spans="16:17" ht="15">
      <c r="P76" s="5"/>
      <c r="Q76" s="7"/>
    </row>
    <row r="77" spans="1:24" s="7" customFormat="1" ht="14.25" hidden="1">
      <c r="A77" s="13"/>
      <c r="B77" s="7" t="s">
        <v>44</v>
      </c>
      <c r="F77" s="6"/>
      <c r="H77" s="6"/>
      <c r="J77" s="6"/>
      <c r="L77" s="6"/>
      <c r="N77" s="6"/>
      <c r="P77" s="5"/>
      <c r="R77" s="5">
        <v>400</v>
      </c>
      <c r="T77" s="5">
        <f>61.82+54.5+85.22+20+150+30+40.04</f>
        <v>441.58</v>
      </c>
      <c r="V77" s="5">
        <v>400</v>
      </c>
      <c r="X77" s="5">
        <v>400</v>
      </c>
    </row>
    <row r="78" spans="16:20" ht="15">
      <c r="P78" s="5"/>
      <c r="Q78" s="7"/>
      <c r="T78" s="5" t="s">
        <v>0</v>
      </c>
    </row>
    <row r="79" spans="16:17" ht="15">
      <c r="P79" s="5"/>
      <c r="Q79" s="7"/>
    </row>
    <row r="80" spans="16:17" ht="15">
      <c r="P80" s="5"/>
      <c r="Q80" s="7"/>
    </row>
    <row r="81" spans="16:17" ht="15">
      <c r="P81" s="5"/>
      <c r="Q81" s="7"/>
    </row>
    <row r="82" spans="16:17" ht="15">
      <c r="P82" s="5"/>
      <c r="Q82" s="7"/>
    </row>
  </sheetData>
  <sheetProtection/>
  <printOptions horizontalCentered="1"/>
  <pageMargins left="0" right="0" top="0.75" bottom="0.5" header="0" footer="0.511805555555556"/>
  <pageSetup firstPageNumber="1" useFirstPageNumber="1" horizontalDpi="300" verticalDpi="300" orientation="portrait" scale="85" r:id="rId1"/>
  <headerFooter alignWithMargins="0">
    <oddHeader>&amp;C&amp;"Times New Roman,Bold"&amp;14&amp;A&amp;R&amp;D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Gasparino</dc:creator>
  <cp:keywords/>
  <dc:description/>
  <cp:lastModifiedBy>Robin Gasparino</cp:lastModifiedBy>
  <cp:lastPrinted>2013-02-03T11:00:15Z</cp:lastPrinted>
  <dcterms:created xsi:type="dcterms:W3CDTF">2013-02-03T11:01:29Z</dcterms:created>
  <dcterms:modified xsi:type="dcterms:W3CDTF">2013-02-16T19:44:53Z</dcterms:modified>
  <cp:category/>
  <cp:version/>
  <cp:contentType/>
  <cp:contentStatus/>
</cp:coreProperties>
</file>